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tabRatio="941" activeTab="0"/>
  </bookViews>
  <sheets>
    <sheet name="Прейскурант с 01.06.2016" sheetId="1" r:id="rId1"/>
    <sheet name="Скидки net радиус FM" sheetId="2" r:id="rId2"/>
    <sheet name="Скидки net радиус BYN" sheetId="3" r:id="rId3"/>
  </sheets>
  <definedNames>
    <definedName name="_xlnm.Print_Area" localSheetId="0">'Прейскурант с 01.06.2016'!$A$1:$E$44</definedName>
  </definedNames>
  <calcPr fullCalcOnLoad="1"/>
</workbook>
</file>

<file path=xl/sharedStrings.xml><?xml version="1.0" encoding="utf-8"?>
<sst xmlns="http://schemas.openxmlformats.org/spreadsheetml/2006/main" count="208" uniqueCount="64">
  <si>
    <t>ВРЕМЯ</t>
  </si>
  <si>
    <t>6:00 – 7:00</t>
  </si>
  <si>
    <t>10:00 – 12:00, 14:00-17:00</t>
  </si>
  <si>
    <t>10:00 – 15:00</t>
  </si>
  <si>
    <t xml:space="preserve">Первое - последнее место в блоке – надбавка 20% </t>
  </si>
  <si>
    <t>Стоимость производства рассчитывается дополнительно</t>
  </si>
  <si>
    <t>Скидка на анонсы культурно-массовых  мероприятий – 50 %</t>
  </si>
  <si>
    <t>Скидка рекламному агентству – 15 %</t>
  </si>
  <si>
    <t>1 слово = 1 сек.</t>
  </si>
  <si>
    <t>НОМИНАЦИЯ</t>
  </si>
  <si>
    <t>неделя</t>
  </si>
  <si>
    <r>
      <t xml:space="preserve">«Музыкальный соло – спот» </t>
    </r>
    <r>
      <rPr>
        <sz val="11"/>
        <rFont val="Arial Cyr"/>
        <family val="0"/>
      </rPr>
      <t>(Стопроцентный хит»/«Старый добрый хит»)</t>
    </r>
  </si>
  <si>
    <t xml:space="preserve">неделя </t>
  </si>
  <si>
    <t>на период, не превышающий 4 месяца</t>
  </si>
  <si>
    <t>на период от 4 месяцев до 1 года</t>
  </si>
  <si>
    <t>Скидка</t>
  </si>
  <si>
    <t>Скидки за сумму заказа (рекламного бюджета) в спонсорских номинациях</t>
  </si>
  <si>
    <t>за сумму заказа в месяц</t>
  </si>
  <si>
    <t>УТВЕРЖДАЮ</t>
  </si>
  <si>
    <t>СТОИМОСТЬ РАЗМЕЩЕНИЯ РОЛИКА В РЕКЛАМНЫХ БЛОКАХ (ПОНЕДЕЛЬНИК-ПЯТНИЦА)</t>
  </si>
  <si>
    <t>СТОИМОСТЬ РАЗМЕЩЕНИЯ РОЛИКА В РЕКЛАМНЫХ БЛОКАХ (СУББОТА, ВОСКРЕСЕНЬЕ)</t>
  </si>
  <si>
    <t>Выбор конкретного рекламного блока -  надбавка   10%</t>
  </si>
  <si>
    <t>Cross-promotion  -  надбавка 20%</t>
  </si>
  <si>
    <r>
      <t xml:space="preserve">Анонсы программы/ шоу 
</t>
    </r>
    <r>
      <rPr>
        <sz val="11"/>
        <rFont val="Arial Cyr"/>
        <family val="0"/>
      </rPr>
      <t>в рекламных блоках в течение дня</t>
    </r>
  </si>
  <si>
    <t xml:space="preserve">  </t>
  </si>
  <si>
    <t>Приложение 1 к тарифам с 01.10.2014</t>
  </si>
  <si>
    <t>7:00 – 10:00, 12:00 – 14:00, 17:00 – 20:00</t>
  </si>
  <si>
    <t>20:00 +</t>
  </si>
  <si>
    <t>9:00 – 10:00, 15:00 – 20:00</t>
  </si>
  <si>
    <t>Приложение 1</t>
  </si>
  <si>
    <r>
      <t>6:00 – 9:00,</t>
    </r>
    <r>
      <rPr>
        <sz val="11"/>
        <rFont val="Arial Cyr"/>
        <family val="0"/>
      </rPr>
      <t xml:space="preserve"> </t>
    </r>
    <r>
      <rPr>
        <b/>
        <sz val="11"/>
        <rFont val="Arial Cyr"/>
        <family val="0"/>
      </rPr>
      <t>20:00 +</t>
    </r>
  </si>
  <si>
    <t>Все цены  в бел. рублях указаны с учётом НДС, всех налогов и сборов, а в USD – без НДС</t>
  </si>
  <si>
    <t>СТОИМОСТЬ РАЗМЕЩЕНИЯ УСТНОЙ ИНФОРМАЦИИ ВНЕ РЕКЛАМНЫХ БЛОКОВ</t>
  </si>
  <si>
    <t>МИНИМАЛЬ
НЫЙ ОБЪЕМ</t>
  </si>
  <si>
    <t>Рекламный бюджет (net) 
на радиостанции "Радиус-FM" (USD)</t>
  </si>
  <si>
    <t>от</t>
  </si>
  <si>
    <t>до</t>
  </si>
  <si>
    <t>Рекламный бюджет (net)
на радиостанции "Радиус FM" (тыс.руб.)</t>
  </si>
  <si>
    <t>Рекламный бюджет (net) 
на радиостанции "Радиус FM" (тыс.руб.)</t>
  </si>
  <si>
    <t>Рекламный бюджет (net)
на радиостанции "Радиус FM" (USD)</t>
  </si>
  <si>
    <t>до деноминации</t>
  </si>
  <si>
    <t>после деноминации</t>
  </si>
  <si>
    <t>Рекламный бюджет (net)
на радиостанции "Радиус-FM" (руб.)</t>
  </si>
  <si>
    <t>Рекламный бюджет (net)
на радиостанции "Радиус-FM" (USD)</t>
  </si>
  <si>
    <t>Рекламный бюджет (net) 
на радиостанции "Радиус-FM" (руб.)</t>
  </si>
  <si>
    <t>Прейскурант на размещение рекламы на радиостанции "Радиус-FM"
 с 1 июня 2016 г.</t>
  </si>
  <si>
    <t>Тариф 1 мин. с НДС, бел. руб.</t>
  </si>
  <si>
    <r>
      <t>Тариф 1 МИН.,</t>
    </r>
    <r>
      <rPr>
        <sz val="11"/>
        <rFont val="Arial Cyr"/>
        <family val="0"/>
      </rPr>
      <t xml:space="preserve">
USD</t>
    </r>
  </si>
  <si>
    <t>до деноминации, бел. руб.</t>
  </si>
  <si>
    <t>после деноминации, бел. руб.</t>
  </si>
  <si>
    <t>USD</t>
  </si>
  <si>
    <t>Партнерские номинации</t>
  </si>
  <si>
    <t>Начало/середина/окончание часа (соло – спот) 
«Партнер выпуска новостей»
«Партнер прогноза погоды»
«Расширенный прогноз погоды»</t>
  </si>
  <si>
    <t xml:space="preserve">«Партнер рубрики», «Партнер шоу»,
«Партнер авторской  программы» </t>
  </si>
  <si>
    <t xml:space="preserve">Эксклюзивная подача рекламной информации с упоминанием Партнера/партнера </t>
  </si>
  <si>
    <t>Размещение Партнерских номинаций 
в ночное время (00:00 - 05:59)</t>
  </si>
  <si>
    <t>Гость в студии (10:00-11:00)</t>
  </si>
  <si>
    <r>
      <t>Тариф</t>
    </r>
    <r>
      <rPr>
        <b/>
        <sz val="11"/>
        <color indexed="12"/>
        <rFont val="Arial Cyr"/>
        <family val="0"/>
      </rPr>
      <t xml:space="preserve"> 1 мин. с НДС</t>
    </r>
  </si>
  <si>
    <t>Главный директор главной дирекции продаж и маркетинга Белтелерадиокомпании
_______________________ В.А. Боднарь
"18" мая 2016 г.</t>
  </si>
  <si>
    <t>Скидки при размещении рекламы в блоках на радиостанции "Радиус-FM"*</t>
  </si>
  <si>
    <t>*Скидки применяются при единовременном заявлении рекламного бюджета</t>
  </si>
  <si>
    <t>Скидки за сумму заказа (рекламного бюджета) в партнерских номинациях</t>
  </si>
  <si>
    <t>Бюджет на размещение рекламы в партнерских номинациях не учитывается при расчете скидки за размещение рекламы в блоках</t>
  </si>
  <si>
    <t>Скидки при размещении рекламы в блоках на  радиостанции "Радиус FM"*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</si>
</sst>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* #,##0.00_);_(* \(#,##0.00\);_(* &quot;-&quot;??_);_(@_)"/>
    <numFmt numFmtId="181" formatCode="_(* #,##0_);_(* \(#,##0\);_(* &quot;-&quot;??_);_(@_)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_-* #,##0.000_р_._-;\-* #,##0.000_р_._-;_-* &quot;-&quot;??_р_._-;_-@_-"/>
    <numFmt numFmtId="189" formatCode="_-* #,##0.00000_р_._-;\-* #,##0.00000_р_._-;_-* &quot;-&quot;??_р_._-;_-@_-"/>
    <numFmt numFmtId="190" formatCode="#,##0.000"/>
    <numFmt numFmtId="191" formatCode="#,##0.0"/>
    <numFmt numFmtId="192" formatCode="_(* #,##0.000_);_(* \(#,##0.000\);_(* &quot;-&quot;??_);_(@_)"/>
    <numFmt numFmtId="193" formatCode="mmm/yyyy"/>
    <numFmt numFmtId="194" formatCode="[$-FC19]d\ mmmm\ yyyy\ &quot;г.&quot;"/>
    <numFmt numFmtId="195" formatCode="h:mm;@"/>
    <numFmt numFmtId="196" formatCode="_(* #,##0.00000_);_(* \(#,##0.00000\);_(* &quot;-&quot;??_);_(@_)"/>
    <numFmt numFmtId="197" formatCode="#,##0.00_ ;\-#,##0.0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_-* #,##0.0_р_._-;\-* #,##0.0_р_._-;_-* &quot;-&quot;??_р_._-;_-@_-"/>
    <numFmt numFmtId="203" formatCode="0.000_ ;[Red]\-0.000\ "/>
    <numFmt numFmtId="204" formatCode="_-* #,##0.000_р_._-;\-* #,##0.000_р_._-;_-* &quot;-&quot;???_р_._-;_-@_-"/>
    <numFmt numFmtId="205" formatCode="_-* #,##0_р_._-;\-* #,##0_р_._-;_-* &quot;-&quot;??_р_._-;_-@_-"/>
  </numFmts>
  <fonts count="65">
    <font>
      <sz val="10"/>
      <name val="Arial Cyr"/>
      <family val="0"/>
    </font>
    <font>
      <b/>
      <sz val="14"/>
      <color indexed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2"/>
      <name val="Arial Cyr"/>
      <family val="0"/>
    </font>
    <font>
      <b/>
      <sz val="9"/>
      <color indexed="8"/>
      <name val="Arial Cyr"/>
      <family val="0"/>
    </font>
    <font>
      <sz val="9"/>
      <color indexed="8"/>
      <name val="Arial Cyr"/>
      <family val="0"/>
    </font>
    <font>
      <sz val="9"/>
      <color indexed="10"/>
      <name val="Arial Cyr"/>
      <family val="0"/>
    </font>
    <font>
      <b/>
      <sz val="11"/>
      <color indexed="8"/>
      <name val="Arial Cyr"/>
      <family val="0"/>
    </font>
    <font>
      <b/>
      <u val="single"/>
      <sz val="11"/>
      <name val="Arial Cyr"/>
      <family val="0"/>
    </font>
    <font>
      <sz val="11"/>
      <name val="Arial"/>
      <family val="2"/>
    </font>
    <font>
      <b/>
      <i/>
      <u val="single"/>
      <sz val="12"/>
      <color indexed="17"/>
      <name val="Arial Cyr"/>
      <family val="0"/>
    </font>
    <font>
      <i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i/>
      <sz val="12"/>
      <color indexed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 Cyr"/>
      <family val="1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8"/>
      <name val="Arial Cyr"/>
      <family val="2"/>
    </font>
    <font>
      <sz val="12"/>
      <name val="Arial"/>
      <family val="2"/>
    </font>
    <font>
      <b/>
      <sz val="10"/>
      <color indexed="8"/>
      <name val="Arial Cyr"/>
      <family val="0"/>
    </font>
    <font>
      <b/>
      <sz val="11"/>
      <name val="Arial"/>
      <family val="2"/>
    </font>
    <font>
      <b/>
      <sz val="10"/>
      <color indexed="12"/>
      <name val="Arial Cyr"/>
      <family val="0"/>
    </font>
    <font>
      <sz val="14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18" fillId="0" borderId="0">
      <alignment/>
      <protection/>
    </xf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6" fillId="0" borderId="0" xfId="0" applyFont="1" applyAlignment="1">
      <alignment/>
    </xf>
    <xf numFmtId="0" fontId="9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9" fontId="14" fillId="0" borderId="12" xfId="0" applyNumberFormat="1" applyFont="1" applyFill="1" applyBorder="1" applyAlignment="1">
      <alignment horizontal="center"/>
    </xf>
    <xf numFmtId="9" fontId="14" fillId="0" borderId="13" xfId="0" applyNumberFormat="1" applyFont="1" applyFill="1" applyBorder="1" applyAlignment="1">
      <alignment horizontal="center"/>
    </xf>
    <xf numFmtId="9" fontId="14" fillId="0" borderId="14" xfId="0" applyNumberFormat="1" applyFont="1" applyFill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top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188" fontId="22" fillId="0" borderId="0" xfId="61" applyNumberFormat="1" applyFont="1" applyFill="1" applyBorder="1" applyAlignment="1">
      <alignment vertical="center" wrapText="1"/>
    </xf>
    <xf numFmtId="188" fontId="23" fillId="0" borderId="0" xfId="61" applyNumberFormat="1" applyFont="1" applyFill="1" applyBorder="1" applyAlignment="1">
      <alignment vertical="center" wrapText="1"/>
    </xf>
    <xf numFmtId="188" fontId="24" fillId="0" borderId="0" xfId="61" applyNumberFormat="1" applyFont="1" applyFill="1" applyBorder="1" applyAlignment="1">
      <alignment vertical="center" wrapText="1"/>
    </xf>
    <xf numFmtId="43" fontId="24" fillId="0" borderId="0" xfId="61" applyFont="1" applyFill="1" applyBorder="1" applyAlignment="1">
      <alignment vertical="center" wrapText="1"/>
    </xf>
    <xf numFmtId="43" fontId="23" fillId="0" borderId="0" xfId="61" applyFont="1" applyFill="1" applyBorder="1" applyAlignment="1">
      <alignment vertical="center" wrapText="1"/>
    </xf>
    <xf numFmtId="43" fontId="22" fillId="0" borderId="0" xfId="61" applyFont="1" applyFill="1" applyBorder="1" applyAlignment="1">
      <alignment vertical="center" wrapText="1"/>
    </xf>
    <xf numFmtId="0" fontId="22" fillId="0" borderId="0" xfId="0" applyFont="1" applyAlignment="1">
      <alignment/>
    </xf>
    <xf numFmtId="43" fontId="22" fillId="0" borderId="0" xfId="6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left" vertical="center" wrapText="1"/>
    </xf>
    <xf numFmtId="1" fontId="3" fillId="0" borderId="16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1" fontId="3" fillId="0" borderId="17" xfId="0" applyNumberFormat="1" applyFont="1" applyBorder="1" applyAlignment="1">
      <alignment horizontal="center" vertical="top" wrapText="1"/>
    </xf>
    <xf numFmtId="9" fontId="14" fillId="0" borderId="2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9" fontId="14" fillId="0" borderId="21" xfId="0" applyNumberFormat="1" applyFont="1" applyFill="1" applyBorder="1" applyAlignment="1">
      <alignment horizontal="center"/>
    </xf>
    <xf numFmtId="9" fontId="14" fillId="0" borderId="22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3" fontId="3" fillId="0" borderId="24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11" fillId="0" borderId="0" xfId="0" applyFont="1" applyAlignment="1">
      <alignment wrapText="1"/>
    </xf>
    <xf numFmtId="1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Alignment="1">
      <alignment horizontal="center"/>
    </xf>
    <xf numFmtId="1" fontId="28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4" fillId="0" borderId="26" xfId="0" applyFont="1" applyFill="1" applyBorder="1" applyAlignment="1">
      <alignment horizontal="right"/>
    </xf>
    <xf numFmtId="0" fontId="14" fillId="0" borderId="27" xfId="0" applyFont="1" applyFill="1" applyBorder="1" applyAlignment="1">
      <alignment horizontal="center"/>
    </xf>
    <xf numFmtId="3" fontId="14" fillId="0" borderId="28" xfId="0" applyNumberFormat="1" applyFont="1" applyFill="1" applyBorder="1" applyAlignment="1">
      <alignment horizontal="left"/>
    </xf>
    <xf numFmtId="9" fontId="14" fillId="0" borderId="0" xfId="0" applyNumberFormat="1" applyFont="1" applyFill="1" applyBorder="1" applyAlignment="1">
      <alignment horizontal="center"/>
    </xf>
    <xf numFmtId="0" fontId="14" fillId="0" borderId="29" xfId="0" applyFont="1" applyFill="1" applyBorder="1" applyAlignment="1">
      <alignment horizontal="right"/>
    </xf>
    <xf numFmtId="3" fontId="14" fillId="0" borderId="30" xfId="0" applyNumberFormat="1" applyFont="1" applyFill="1" applyBorder="1" applyAlignment="1">
      <alignment horizontal="center"/>
    </xf>
    <xf numFmtId="3" fontId="14" fillId="0" borderId="30" xfId="0" applyNumberFormat="1" applyFont="1" applyFill="1" applyBorder="1" applyAlignment="1">
      <alignment horizontal="center"/>
    </xf>
    <xf numFmtId="3" fontId="14" fillId="0" borderId="20" xfId="0" applyNumberFormat="1" applyFont="1" applyFill="1" applyBorder="1" applyAlignment="1">
      <alignment horizontal="left"/>
    </xf>
    <xf numFmtId="0" fontId="14" fillId="0" borderId="31" xfId="0" applyFont="1" applyFill="1" applyBorder="1" applyAlignment="1">
      <alignment horizontal="right"/>
    </xf>
    <xf numFmtId="3" fontId="14" fillId="0" borderId="32" xfId="0" applyNumberFormat="1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3" fontId="14" fillId="0" borderId="21" xfId="0" applyNumberFormat="1" applyFont="1" applyFill="1" applyBorder="1" applyAlignment="1">
      <alignment horizontal="left"/>
    </xf>
    <xf numFmtId="3" fontId="14" fillId="0" borderId="32" xfId="0" applyNumberFormat="1" applyFont="1" applyFill="1" applyBorder="1" applyAlignment="1">
      <alignment horizontal="center"/>
    </xf>
    <xf numFmtId="0" fontId="14" fillId="0" borderId="33" xfId="0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" fontId="14" fillId="0" borderId="34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 horizontal="center"/>
    </xf>
    <xf numFmtId="0" fontId="14" fillId="0" borderId="35" xfId="0" applyFont="1" applyFill="1" applyBorder="1" applyAlignment="1">
      <alignment horizontal="right"/>
    </xf>
    <xf numFmtId="3" fontId="14" fillId="0" borderId="36" xfId="0" applyNumberFormat="1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3" fontId="14" fillId="0" borderId="22" xfId="0" applyNumberFormat="1" applyFont="1" applyFill="1" applyBorder="1" applyAlignment="1">
      <alignment horizontal="left"/>
    </xf>
    <xf numFmtId="3" fontId="14" fillId="0" borderId="36" xfId="0" applyNumberFormat="1" applyFont="1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0" xfId="0" applyFill="1" applyBorder="1" applyAlignment="1">
      <alignment/>
    </xf>
    <xf numFmtId="3" fontId="14" fillId="0" borderId="30" xfId="0" applyNumberFormat="1" applyFont="1" applyFill="1" applyBorder="1" applyAlignment="1">
      <alignment horizontal="left"/>
    </xf>
    <xf numFmtId="0" fontId="14" fillId="0" borderId="37" xfId="0" applyFont="1" applyFill="1" applyBorder="1" applyAlignment="1">
      <alignment horizontal="right"/>
    </xf>
    <xf numFmtId="3" fontId="14" fillId="0" borderId="38" xfId="0" applyNumberFormat="1" applyFont="1" applyFill="1" applyBorder="1" applyAlignment="1">
      <alignment horizontal="center"/>
    </xf>
    <xf numFmtId="3" fontId="14" fillId="0" borderId="38" xfId="0" applyNumberFormat="1" applyFont="1" applyFill="1" applyBorder="1" applyAlignment="1">
      <alignment horizontal="center"/>
    </xf>
    <xf numFmtId="3" fontId="14" fillId="0" borderId="38" xfId="0" applyNumberFormat="1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36" xfId="0" applyFont="1" applyFill="1" applyBorder="1" applyAlignment="1">
      <alignment horizontal="center"/>
    </xf>
    <xf numFmtId="3" fontId="14" fillId="0" borderId="36" xfId="0" applyNumberFormat="1" applyFont="1" applyFill="1" applyBorder="1" applyAlignment="1">
      <alignment horizontal="left"/>
    </xf>
    <xf numFmtId="3" fontId="14" fillId="0" borderId="36" xfId="0" applyNumberFormat="1" applyFont="1" applyFill="1" applyBorder="1" applyAlignment="1">
      <alignment horizontal="left"/>
    </xf>
    <xf numFmtId="0" fontId="14" fillId="0" borderId="29" xfId="0" applyFont="1" applyFill="1" applyBorder="1" applyAlignment="1">
      <alignment/>
    </xf>
    <xf numFmtId="0" fontId="14" fillId="0" borderId="30" xfId="0" applyFont="1" applyFill="1" applyBorder="1" applyAlignment="1">
      <alignment horizontal="center"/>
    </xf>
    <xf numFmtId="0" fontId="14" fillId="0" borderId="31" xfId="0" applyFont="1" applyFill="1" applyBorder="1" applyAlignment="1">
      <alignment/>
    </xf>
    <xf numFmtId="0" fontId="14" fillId="0" borderId="35" xfId="0" applyFont="1" applyFill="1" applyBorder="1" applyAlignment="1">
      <alignment/>
    </xf>
    <xf numFmtId="0" fontId="14" fillId="0" borderId="39" xfId="0" applyFont="1" applyFill="1" applyBorder="1" applyAlignment="1">
      <alignment horizontal="right"/>
    </xf>
    <xf numFmtId="3" fontId="14" fillId="0" borderId="40" xfId="0" applyNumberFormat="1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9" fillId="0" borderId="24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9" xfId="0" applyNumberFormat="1" applyFont="1" applyFill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3" fontId="3" fillId="0" borderId="41" xfId="0" applyNumberFormat="1" applyFont="1" applyFill="1" applyBorder="1" applyAlignment="1">
      <alignment horizontal="center" vertical="center" wrapText="1"/>
    </xf>
    <xf numFmtId="4" fontId="3" fillId="0" borderId="41" xfId="0" applyNumberFormat="1" applyFont="1" applyFill="1" applyBorder="1" applyAlignment="1">
      <alignment horizontal="center" vertical="center" wrapText="1"/>
    </xf>
    <xf numFmtId="1" fontId="3" fillId="0" borderId="42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3" fontId="14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26" fillId="0" borderId="0" xfId="0" applyFont="1" applyAlignment="1">
      <alignment horizontal="right" vertical="justify" wrapText="1"/>
    </xf>
    <xf numFmtId="0" fontId="22" fillId="0" borderId="0" xfId="0" applyFont="1" applyFill="1" applyBorder="1" applyAlignment="1">
      <alignment vertical="center" wrapText="1"/>
    </xf>
    <xf numFmtId="0" fontId="5" fillId="0" borderId="4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27" fillId="0" borderId="0" xfId="0" applyFont="1" applyAlignment="1">
      <alignment horizontal="justify"/>
    </xf>
    <xf numFmtId="0" fontId="3" fillId="0" borderId="3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top" wrapText="1"/>
    </xf>
    <xf numFmtId="0" fontId="30" fillId="0" borderId="0" xfId="0" applyFont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wrapText="1"/>
    </xf>
    <xf numFmtId="0" fontId="15" fillId="0" borderId="27" xfId="0" applyFont="1" applyFill="1" applyBorder="1" applyAlignment="1">
      <alignment horizontal="center" wrapText="1"/>
    </xf>
    <xf numFmtId="0" fontId="15" fillId="0" borderId="28" xfId="0" applyFont="1" applyFill="1" applyBorder="1" applyAlignment="1">
      <alignment horizontal="center" wrapText="1"/>
    </xf>
    <xf numFmtId="0" fontId="14" fillId="0" borderId="55" xfId="0" applyFont="1" applyFill="1" applyBorder="1" applyAlignment="1">
      <alignment horizontal="center"/>
    </xf>
    <xf numFmtId="0" fontId="14" fillId="0" borderId="56" xfId="0" applyFont="1" applyFill="1" applyBorder="1" applyAlignment="1">
      <alignment horizontal="center"/>
    </xf>
    <xf numFmtId="0" fontId="14" fillId="0" borderId="57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5" fillId="0" borderId="55" xfId="0" applyFont="1" applyFill="1" applyBorder="1" applyAlignment="1">
      <alignment horizontal="center" wrapText="1"/>
    </xf>
    <xf numFmtId="0" fontId="15" fillId="0" borderId="56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/>
    </xf>
    <xf numFmtId="0" fontId="15" fillId="0" borderId="55" xfId="0" applyNumberFormat="1" applyFont="1" applyFill="1" applyBorder="1" applyAlignment="1">
      <alignment horizontal="center" vertical="center" wrapText="1"/>
    </xf>
    <xf numFmtId="0" fontId="15" fillId="0" borderId="56" xfId="0" applyNumberFormat="1" applyFont="1" applyFill="1" applyBorder="1" applyAlignment="1">
      <alignment horizontal="center" vertical="center" wrapText="1"/>
    </xf>
    <xf numFmtId="0" fontId="15" fillId="0" borderId="57" xfId="0" applyNumberFormat="1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Личный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2924175</xdr:colOff>
      <xdr:row>1</xdr:row>
      <xdr:rowOff>695325</xdr:rowOff>
    </xdr:to>
    <xdr:pic>
      <xdr:nvPicPr>
        <xdr:cNvPr id="1" name="Picture 1" descr="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24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R55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45.25390625" style="0" customWidth="1"/>
    <col min="2" max="2" width="15.00390625" style="0" customWidth="1"/>
    <col min="3" max="3" width="15.125" style="0" customWidth="1"/>
    <col min="4" max="4" width="14.125" style="0" customWidth="1"/>
    <col min="5" max="5" width="13.375" style="0" customWidth="1"/>
    <col min="6" max="6" width="16.75390625" style="0" customWidth="1"/>
  </cols>
  <sheetData>
    <row r="1" spans="4:5" ht="18.75" customHeight="1">
      <c r="D1" s="2"/>
      <c r="E1" s="124" t="s">
        <v>18</v>
      </c>
    </row>
    <row r="2" spans="2:7" ht="71.25" customHeight="1">
      <c r="B2" s="129" t="s">
        <v>58</v>
      </c>
      <c r="C2" s="129"/>
      <c r="D2" s="129"/>
      <c r="E2" s="129"/>
      <c r="F2" s="51"/>
      <c r="G2" s="51"/>
    </row>
    <row r="3" spans="4:8" ht="6" customHeight="1">
      <c r="D3" s="51"/>
      <c r="E3" s="52"/>
      <c r="F3" s="52"/>
      <c r="G3" s="52"/>
      <c r="H3" s="52"/>
    </row>
    <row r="4" spans="1:6" ht="31.5" customHeight="1">
      <c r="A4" s="143" t="s">
        <v>45</v>
      </c>
      <c r="B4" s="143"/>
      <c r="C4" s="143"/>
      <c r="D4" s="143"/>
      <c r="E4" s="143"/>
      <c r="F4" s="24"/>
    </row>
    <row r="5" spans="1:6" ht="6.75" customHeight="1">
      <c r="A5" s="1"/>
      <c r="B5" s="1"/>
      <c r="C5" s="1"/>
      <c r="D5" s="1"/>
      <c r="E5" s="1"/>
      <c r="F5" s="1"/>
    </row>
    <row r="6" spans="1:6" s="113" customFormat="1" ht="15.75" customHeight="1" thickBot="1">
      <c r="A6" s="112" t="s">
        <v>19</v>
      </c>
      <c r="B6" s="112"/>
      <c r="C6" s="112"/>
      <c r="D6" s="112"/>
      <c r="E6" s="112"/>
      <c r="F6" s="112"/>
    </row>
    <row r="7" spans="1:4" s="2" customFormat="1" ht="28.5" customHeight="1">
      <c r="A7" s="131" t="s">
        <v>0</v>
      </c>
      <c r="B7" s="138" t="s">
        <v>46</v>
      </c>
      <c r="C7" s="138"/>
      <c r="D7" s="141" t="s">
        <v>47</v>
      </c>
    </row>
    <row r="8" spans="1:5" s="2" customFormat="1" ht="21.75" customHeight="1">
      <c r="A8" s="132"/>
      <c r="B8" s="114" t="s">
        <v>40</v>
      </c>
      <c r="C8" s="114" t="s">
        <v>41</v>
      </c>
      <c r="D8" s="142"/>
      <c r="E8" s="3"/>
    </row>
    <row r="9" spans="1:5" s="2" customFormat="1" ht="15" customHeight="1">
      <c r="A9" s="23" t="s">
        <v>1</v>
      </c>
      <c r="B9" s="4">
        <f>ROUNDDOWN(230000*1.1,-4)</f>
        <v>250000</v>
      </c>
      <c r="C9" s="115">
        <f>B9/10000</f>
        <v>25</v>
      </c>
      <c r="D9" s="40">
        <f>B9/16500</f>
        <v>15.151515151515152</v>
      </c>
      <c r="E9" s="53"/>
    </row>
    <row r="10" spans="1:5" s="2" customFormat="1" ht="15" customHeight="1">
      <c r="A10" s="23" t="s">
        <v>26</v>
      </c>
      <c r="B10" s="4">
        <f>ROUNDUP(660000*1.1,-4)</f>
        <v>730000</v>
      </c>
      <c r="C10" s="115">
        <f>B10/10000</f>
        <v>73</v>
      </c>
      <c r="D10" s="40">
        <f>B10/16500</f>
        <v>44.24242424242424</v>
      </c>
      <c r="E10" s="54"/>
    </row>
    <row r="11" spans="1:5" s="2" customFormat="1" ht="15.75" customHeight="1">
      <c r="A11" s="23" t="s">
        <v>2</v>
      </c>
      <c r="B11" s="4">
        <f>ROUNDUP(460000*1.1,-4)</f>
        <v>510000</v>
      </c>
      <c r="C11" s="115">
        <f>B11/10000</f>
        <v>51</v>
      </c>
      <c r="D11" s="40">
        <f>B11/16500</f>
        <v>30.90909090909091</v>
      </c>
      <c r="E11" s="54"/>
    </row>
    <row r="12" spans="1:5" s="2" customFormat="1" ht="15.75" thickBot="1">
      <c r="A12" s="41" t="s">
        <v>27</v>
      </c>
      <c r="B12" s="42">
        <f>ROUNDUP(170000*1.1,-4)</f>
        <v>190000</v>
      </c>
      <c r="C12" s="116">
        <f>B12/10000</f>
        <v>19</v>
      </c>
      <c r="D12" s="43">
        <f>B12/16530</f>
        <v>11.494252873563218</v>
      </c>
      <c r="E12" s="54"/>
    </row>
    <row r="13" s="2" customFormat="1" ht="9.75" customHeight="1"/>
    <row r="14" s="2" customFormat="1" ht="16.5" customHeight="1" thickBot="1">
      <c r="A14" s="6" t="s">
        <v>20</v>
      </c>
    </row>
    <row r="15" spans="1:5" s="2" customFormat="1" ht="30.75" customHeight="1">
      <c r="A15" s="131" t="s">
        <v>0</v>
      </c>
      <c r="B15" s="138" t="s">
        <v>46</v>
      </c>
      <c r="C15" s="138"/>
      <c r="D15" s="141" t="s">
        <v>47</v>
      </c>
      <c r="E15" s="3"/>
    </row>
    <row r="16" spans="1:5" s="2" customFormat="1" ht="23.25" customHeight="1">
      <c r="A16" s="132"/>
      <c r="B16" s="114" t="s">
        <v>40</v>
      </c>
      <c r="C16" s="114" t="s">
        <v>41</v>
      </c>
      <c r="D16" s="142"/>
      <c r="E16" s="3"/>
    </row>
    <row r="17" spans="1:5" s="2" customFormat="1" ht="15">
      <c r="A17" s="23" t="s">
        <v>30</v>
      </c>
      <c r="B17" s="4">
        <f>ROUNDUP(170000*1.1,-4)</f>
        <v>190000</v>
      </c>
      <c r="C17" s="115">
        <f>B17/10000</f>
        <v>19</v>
      </c>
      <c r="D17" s="40">
        <f>B17/16530</f>
        <v>11.494252873563218</v>
      </c>
      <c r="E17" s="53"/>
    </row>
    <row r="18" spans="1:5" s="2" customFormat="1" ht="15">
      <c r="A18" s="23" t="s">
        <v>28</v>
      </c>
      <c r="B18" s="50">
        <f>ROUNDUP(350000*1.1,-4)</f>
        <v>390000</v>
      </c>
      <c r="C18" s="115">
        <f>B18/10000</f>
        <v>39</v>
      </c>
      <c r="D18" s="40">
        <f>ROUNDDOWN(B18/16500,0)</f>
        <v>23</v>
      </c>
      <c r="E18" s="53"/>
    </row>
    <row r="19" spans="1:5" s="2" customFormat="1" ht="15.75" thickBot="1">
      <c r="A19" s="41" t="s">
        <v>3</v>
      </c>
      <c r="B19" s="42">
        <f>ROUNDUP(460000*1.1,-4)</f>
        <v>510000</v>
      </c>
      <c r="C19" s="116">
        <f>B19/10000</f>
        <v>51</v>
      </c>
      <c r="D19" s="27">
        <f>B19/16500</f>
        <v>30.90909090909091</v>
      </c>
      <c r="E19" s="53"/>
    </row>
    <row r="20" spans="1:6" ht="9.75" customHeight="1">
      <c r="A20" s="7"/>
      <c r="B20" s="7"/>
      <c r="C20" s="7"/>
      <c r="D20" s="7"/>
      <c r="E20" s="7"/>
      <c r="F20" s="7"/>
    </row>
    <row r="21" spans="1:6" ht="12.75" customHeight="1">
      <c r="A21" s="133" t="s">
        <v>4</v>
      </c>
      <c r="B21" s="133"/>
      <c r="C21" s="133"/>
      <c r="D21" s="133"/>
      <c r="E21" s="133"/>
      <c r="F21" s="8"/>
    </row>
    <row r="22" spans="1:6" ht="12.75" customHeight="1">
      <c r="A22" s="133" t="s">
        <v>21</v>
      </c>
      <c r="B22" s="133"/>
      <c r="C22" s="133"/>
      <c r="D22" s="133"/>
      <c r="E22" s="133"/>
      <c r="F22" s="8"/>
    </row>
    <row r="23" spans="1:6" ht="12.75" customHeight="1">
      <c r="A23" s="133" t="s">
        <v>22</v>
      </c>
      <c r="B23" s="133"/>
      <c r="C23" s="133"/>
      <c r="D23" s="133"/>
      <c r="E23" s="133"/>
      <c r="F23" s="8"/>
    </row>
    <row r="24" spans="1:6" ht="12.75" customHeight="1">
      <c r="A24" s="133" t="s">
        <v>5</v>
      </c>
      <c r="B24" s="133"/>
      <c r="C24" s="133"/>
      <c r="D24" s="133"/>
      <c r="E24" s="133"/>
      <c r="F24" s="8"/>
    </row>
    <row r="25" spans="1:6" ht="12.75" customHeight="1">
      <c r="A25" s="133" t="s">
        <v>31</v>
      </c>
      <c r="B25" s="133"/>
      <c r="C25" s="133"/>
      <c r="D25" s="133"/>
      <c r="E25" s="133"/>
      <c r="F25" s="9"/>
    </row>
    <row r="26" spans="1:6" ht="12.75" customHeight="1">
      <c r="A26" s="133" t="s">
        <v>6</v>
      </c>
      <c r="B26" s="133"/>
      <c r="C26" s="133"/>
      <c r="D26" s="133"/>
      <c r="E26" s="133"/>
      <c r="F26" s="8"/>
    </row>
    <row r="27" spans="1:6" ht="12.75" customHeight="1">
      <c r="A27" s="152" t="s">
        <v>7</v>
      </c>
      <c r="B27" s="152"/>
      <c r="C27" s="152"/>
      <c r="D27" s="152"/>
      <c r="E27" s="152"/>
      <c r="F27" s="10"/>
    </row>
    <row r="28" spans="1:6" ht="6.75" customHeight="1">
      <c r="A28" s="7"/>
      <c r="B28" s="7"/>
      <c r="C28" s="7"/>
      <c r="D28" s="7"/>
      <c r="E28" s="7"/>
      <c r="F28" s="7"/>
    </row>
    <row r="29" s="2" customFormat="1" ht="15">
      <c r="A29" s="11" t="s">
        <v>32</v>
      </c>
    </row>
    <row r="30" s="2" customFormat="1" ht="8.25" customHeight="1"/>
    <row r="31" spans="1:5" s="2" customFormat="1" ht="36.75" customHeight="1">
      <c r="A31" s="12" t="s">
        <v>57</v>
      </c>
      <c r="B31" s="117" t="s">
        <v>48</v>
      </c>
      <c r="C31" s="117" t="s">
        <v>49</v>
      </c>
      <c r="D31" s="16" t="s">
        <v>50</v>
      </c>
      <c r="E31" s="5"/>
    </row>
    <row r="32" spans="1:5" s="2" customFormat="1" ht="18" customHeight="1">
      <c r="A32" s="13" t="s">
        <v>8</v>
      </c>
      <c r="B32" s="4">
        <v>825000</v>
      </c>
      <c r="C32" s="115">
        <f>B32/10000</f>
        <v>82.5</v>
      </c>
      <c r="D32" s="25">
        <f>B32/16500</f>
        <v>50</v>
      </c>
      <c r="E32" s="5"/>
    </row>
    <row r="33" spans="1:6" ht="9" customHeight="1">
      <c r="A33" s="7"/>
      <c r="B33" s="7"/>
      <c r="C33" s="7"/>
      <c r="D33" s="7"/>
      <c r="E33" s="7"/>
      <c r="F33" s="7"/>
    </row>
    <row r="34" s="2" customFormat="1" ht="15">
      <c r="A34" s="14" t="s">
        <v>51</v>
      </c>
    </row>
    <row r="35" s="2" customFormat="1" ht="6.75" customHeight="1" thickBot="1"/>
    <row r="36" spans="1:6" s="15" customFormat="1" ht="15" customHeight="1">
      <c r="A36" s="153" t="s">
        <v>9</v>
      </c>
      <c r="B36" s="144" t="s">
        <v>33</v>
      </c>
      <c r="C36" s="136" t="s">
        <v>46</v>
      </c>
      <c r="D36" s="137"/>
      <c r="E36" s="150" t="s">
        <v>50</v>
      </c>
      <c r="F36" s="22"/>
    </row>
    <row r="37" spans="1:5" s="15" customFormat="1" ht="24.75" customHeight="1">
      <c r="A37" s="154"/>
      <c r="B37" s="145"/>
      <c r="C37" s="114" t="s">
        <v>40</v>
      </c>
      <c r="D37" s="114" t="s">
        <v>41</v>
      </c>
      <c r="E37" s="151"/>
    </row>
    <row r="38" spans="1:6" s="15" customFormat="1" ht="56.25" customHeight="1">
      <c r="A38" s="118" t="s">
        <v>52</v>
      </c>
      <c r="B38" s="16" t="s">
        <v>10</v>
      </c>
      <c r="C38" s="17">
        <f>ROUNDUP(500000*1.1,-4)</f>
        <v>550000</v>
      </c>
      <c r="D38" s="119">
        <f aca="true" t="shared" si="0" ref="D38:D44">C38/10000</f>
        <v>55</v>
      </c>
      <c r="E38" s="26">
        <f>C38/16500</f>
        <v>33.333333333333336</v>
      </c>
      <c r="F38" s="55"/>
    </row>
    <row r="39" spans="1:6" s="15" customFormat="1" ht="28.5" customHeight="1">
      <c r="A39" s="23" t="s">
        <v>11</v>
      </c>
      <c r="B39" s="16" t="s">
        <v>12</v>
      </c>
      <c r="C39" s="17">
        <f>ROUNDDOWN(410000*1.1,-4)</f>
        <v>450000</v>
      </c>
      <c r="D39" s="119">
        <f t="shared" si="0"/>
        <v>45</v>
      </c>
      <c r="E39" s="26">
        <f>C39/16500</f>
        <v>27.272727272727273</v>
      </c>
      <c r="F39" s="55"/>
    </row>
    <row r="40" spans="1:6" s="15" customFormat="1" ht="30" customHeight="1">
      <c r="A40" s="146" t="s">
        <v>53</v>
      </c>
      <c r="B40" s="147"/>
      <c r="C40" s="17">
        <f>ROUNDDOWN(410000*1.1,-4)</f>
        <v>450000</v>
      </c>
      <c r="D40" s="119">
        <f t="shared" si="0"/>
        <v>45</v>
      </c>
      <c r="E40" s="26">
        <f>C40/16500</f>
        <v>27.272727272727273</v>
      </c>
      <c r="F40" s="55"/>
    </row>
    <row r="41" spans="1:6" s="15" customFormat="1" ht="28.5" customHeight="1">
      <c r="A41" s="148" t="s">
        <v>54</v>
      </c>
      <c r="B41" s="149"/>
      <c r="C41" s="17">
        <f>ROUNDDOWN(410000*1.1,-4)</f>
        <v>450000</v>
      </c>
      <c r="D41" s="119">
        <f t="shared" si="0"/>
        <v>45</v>
      </c>
      <c r="E41" s="26">
        <f>C41/16500</f>
        <v>27.272727272727273</v>
      </c>
      <c r="F41" s="55"/>
    </row>
    <row r="42" spans="1:6" s="15" customFormat="1" ht="26.25" customHeight="1">
      <c r="A42" s="139" t="s">
        <v>55</v>
      </c>
      <c r="B42" s="140"/>
      <c r="C42" s="17">
        <f>ROUNDDOWN(230000*1.1,-4)</f>
        <v>250000</v>
      </c>
      <c r="D42" s="119">
        <f t="shared" si="0"/>
        <v>25</v>
      </c>
      <c r="E42" s="26">
        <f>C42/16500</f>
        <v>15.151515151515152</v>
      </c>
      <c r="F42" s="55"/>
    </row>
    <row r="43" spans="1:6" s="15" customFormat="1" ht="18" customHeight="1">
      <c r="A43" s="139" t="s">
        <v>56</v>
      </c>
      <c r="B43" s="140"/>
      <c r="C43" s="17">
        <v>96000</v>
      </c>
      <c r="D43" s="119">
        <f t="shared" si="0"/>
        <v>9.6</v>
      </c>
      <c r="E43" s="120">
        <f>C43/28800</f>
        <v>3.3333333333333335</v>
      </c>
      <c r="F43" s="55"/>
    </row>
    <row r="44" spans="1:6" s="15" customFormat="1" ht="28.5" customHeight="1" thickBot="1">
      <c r="A44" s="134" t="s">
        <v>23</v>
      </c>
      <c r="B44" s="135"/>
      <c r="C44" s="121">
        <f>ROUNDDOWN(200000*1.1,-4)</f>
        <v>220000</v>
      </c>
      <c r="D44" s="122">
        <f t="shared" si="0"/>
        <v>22</v>
      </c>
      <c r="E44" s="123">
        <f>C44/16500</f>
        <v>13.333333333333334</v>
      </c>
      <c r="F44" s="55"/>
    </row>
    <row r="46" spans="1:16" s="35" customFormat="1" ht="9" customHeight="1">
      <c r="A46" s="130"/>
      <c r="B46" s="130"/>
      <c r="C46" s="130"/>
      <c r="D46" s="28"/>
      <c r="E46" s="29"/>
      <c r="F46" s="30"/>
      <c r="G46" s="31"/>
      <c r="H46" s="32"/>
      <c r="I46" s="31"/>
      <c r="J46" s="33"/>
      <c r="K46" s="33"/>
      <c r="L46" s="34"/>
      <c r="N46" s="36"/>
      <c r="O46" s="36"/>
      <c r="P46" s="36"/>
    </row>
    <row r="47" spans="1:18" ht="1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 s="38"/>
      <c r="P47" s="38"/>
      <c r="Q47" s="38"/>
      <c r="R47" s="38"/>
    </row>
    <row r="48" spans="1:16" s="35" customFormat="1" ht="1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39"/>
      <c r="O48" s="39"/>
      <c r="P48" s="39"/>
    </row>
    <row r="49" spans="1:16" s="35" customFormat="1" ht="1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39"/>
      <c r="O49" s="39"/>
      <c r="P49" s="39"/>
    </row>
    <row r="55" spans="2:3" ht="12.75">
      <c r="B55" t="s">
        <v>24</v>
      </c>
      <c r="C55" t="s">
        <v>24</v>
      </c>
    </row>
  </sheetData>
  <sheetProtection/>
  <mergeCells count="25">
    <mergeCell ref="A21:E21"/>
    <mergeCell ref="A23:E23"/>
    <mergeCell ref="A27:E27"/>
    <mergeCell ref="A36:A37"/>
    <mergeCell ref="A26:E26"/>
    <mergeCell ref="A42:B42"/>
    <mergeCell ref="B7:C7"/>
    <mergeCell ref="D7:D8"/>
    <mergeCell ref="A7:A8"/>
    <mergeCell ref="B2:E2"/>
    <mergeCell ref="A4:E4"/>
    <mergeCell ref="B36:B37"/>
    <mergeCell ref="A40:B40"/>
    <mergeCell ref="A41:B41"/>
    <mergeCell ref="E36:E37"/>
    <mergeCell ref="A46:C46"/>
    <mergeCell ref="A15:A16"/>
    <mergeCell ref="A25:E25"/>
    <mergeCell ref="A24:E24"/>
    <mergeCell ref="A22:E22"/>
    <mergeCell ref="A44:B44"/>
    <mergeCell ref="C36:D36"/>
    <mergeCell ref="B15:C15"/>
    <mergeCell ref="A43:B43"/>
    <mergeCell ref="D15:D16"/>
  </mergeCells>
  <printOptions/>
  <pageMargins left="0.36" right="0.28" top="0.37" bottom="0.31" header="0.22" footer="0.18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Q36"/>
  <sheetViews>
    <sheetView zoomScalePageLayoutView="0" workbookViewId="0" topLeftCell="A5">
      <selection activeCell="M9" sqref="M9"/>
    </sheetView>
  </sheetViews>
  <sheetFormatPr defaultColWidth="9.00390625" defaultRowHeight="12.75" outlineLevelRow="1"/>
  <cols>
    <col min="1" max="1" width="3.00390625" style="45" customWidth="1"/>
    <col min="2" max="2" width="9.00390625" style="45" customWidth="1"/>
    <col min="3" max="3" width="4.25390625" style="56" customWidth="1"/>
    <col min="4" max="4" width="19.125" style="45" customWidth="1"/>
    <col min="5" max="5" width="10.00390625" style="45" customWidth="1"/>
    <col min="6" max="6" width="6.375" style="45" customWidth="1"/>
    <col min="7" max="7" width="4.00390625" style="45" customWidth="1"/>
    <col min="8" max="8" width="9.25390625" style="57" customWidth="1"/>
    <col min="9" max="9" width="3.75390625" style="45" customWidth="1"/>
    <col min="10" max="10" width="20.625" style="45" customWidth="1"/>
    <col min="11" max="11" width="10.875" style="45" customWidth="1"/>
    <col min="12" max="12" width="9.125" style="45" customWidth="1"/>
    <col min="13" max="13" width="13.25390625" style="45" customWidth="1"/>
    <col min="14" max="15" width="9.125" style="45" customWidth="1"/>
    <col min="16" max="16" width="12.75390625" style="45" bestFit="1" customWidth="1"/>
    <col min="17" max="16384" width="9.125" style="45" customWidth="1"/>
  </cols>
  <sheetData>
    <row r="1" ht="12.75" hidden="1" outlineLevel="1">
      <c r="K1" s="58" t="s">
        <v>25</v>
      </c>
    </row>
    <row r="2" ht="12.75" hidden="1" outlineLevel="1">
      <c r="K2" s="58"/>
    </row>
    <row r="3" ht="12.75" hidden="1" outlineLevel="1">
      <c r="K3" s="58"/>
    </row>
    <row r="4" ht="12.75" hidden="1" outlineLevel="1">
      <c r="K4" s="58"/>
    </row>
    <row r="5" ht="12.75" collapsed="1">
      <c r="N5" s="58" t="s">
        <v>29</v>
      </c>
    </row>
    <row r="6" spans="1:11" ht="12.75" customHeight="1">
      <c r="A6" s="161" t="s">
        <v>63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</row>
    <row r="7" ht="9.75" customHeight="1" thickBot="1">
      <c r="D7" s="49"/>
    </row>
    <row r="8" spans="1:11" ht="15" customHeight="1" thickBot="1">
      <c r="A8" s="158" t="s">
        <v>13</v>
      </c>
      <c r="B8" s="159"/>
      <c r="C8" s="159"/>
      <c r="D8" s="159"/>
      <c r="E8" s="160"/>
      <c r="F8" s="59"/>
      <c r="G8" s="158" t="s">
        <v>14</v>
      </c>
      <c r="H8" s="159"/>
      <c r="I8" s="159"/>
      <c r="J8" s="159"/>
      <c r="K8" s="160"/>
    </row>
    <row r="9" spans="1:13" ht="32.25" customHeight="1" thickBot="1">
      <c r="A9" s="155" t="s">
        <v>34</v>
      </c>
      <c r="B9" s="156"/>
      <c r="C9" s="156"/>
      <c r="D9" s="157"/>
      <c r="E9" s="60" t="s">
        <v>15</v>
      </c>
      <c r="F9" s="61"/>
      <c r="G9" s="155" t="s">
        <v>34</v>
      </c>
      <c r="H9" s="156"/>
      <c r="I9" s="156"/>
      <c r="J9" s="157"/>
      <c r="K9" s="48" t="s">
        <v>15</v>
      </c>
      <c r="M9" s="62"/>
    </row>
    <row r="10" spans="1:11" ht="18" customHeight="1">
      <c r="A10" s="63" t="s">
        <v>35</v>
      </c>
      <c r="B10" s="64">
        <v>1160</v>
      </c>
      <c r="C10" s="64" t="s">
        <v>36</v>
      </c>
      <c r="D10" s="65">
        <v>1550</v>
      </c>
      <c r="E10" s="44">
        <v>0.1</v>
      </c>
      <c r="F10" s="66"/>
      <c r="G10" s="67" t="s">
        <v>35</v>
      </c>
      <c r="H10" s="68">
        <v>11660</v>
      </c>
      <c r="I10" s="69" t="s">
        <v>36</v>
      </c>
      <c r="J10" s="70">
        <v>15500</v>
      </c>
      <c r="K10" s="44">
        <v>0.25</v>
      </c>
    </row>
    <row r="11" spans="1:11" ht="18" customHeight="1">
      <c r="A11" s="71" t="s">
        <v>35</v>
      </c>
      <c r="B11" s="72">
        <v>1550</v>
      </c>
      <c r="C11" s="73" t="s">
        <v>36</v>
      </c>
      <c r="D11" s="74">
        <v>2180</v>
      </c>
      <c r="E11" s="46">
        <v>0.15</v>
      </c>
      <c r="F11" s="66"/>
      <c r="G11" s="71" t="s">
        <v>35</v>
      </c>
      <c r="H11" s="75">
        <v>15500</v>
      </c>
      <c r="I11" s="73" t="s">
        <v>36</v>
      </c>
      <c r="J11" s="74">
        <v>21800</v>
      </c>
      <c r="K11" s="46">
        <v>0.3</v>
      </c>
    </row>
    <row r="12" spans="1:11" ht="18" customHeight="1">
      <c r="A12" s="76" t="s">
        <v>35</v>
      </c>
      <c r="B12" s="77">
        <v>2180</v>
      </c>
      <c r="C12" s="78" t="s">
        <v>36</v>
      </c>
      <c r="D12" s="79">
        <v>3270</v>
      </c>
      <c r="E12" s="46">
        <v>0.2</v>
      </c>
      <c r="F12" s="66"/>
      <c r="G12" s="76" t="s">
        <v>35</v>
      </c>
      <c r="H12" s="80">
        <v>21800</v>
      </c>
      <c r="I12" s="78" t="s">
        <v>36</v>
      </c>
      <c r="J12" s="79">
        <v>32700</v>
      </c>
      <c r="K12" s="46">
        <v>0.35</v>
      </c>
    </row>
    <row r="13" spans="1:11" ht="18" customHeight="1">
      <c r="A13" s="71" t="s">
        <v>35</v>
      </c>
      <c r="B13" s="72">
        <v>3270</v>
      </c>
      <c r="C13" s="73" t="s">
        <v>36</v>
      </c>
      <c r="D13" s="74">
        <v>4920</v>
      </c>
      <c r="E13" s="46">
        <v>0.25</v>
      </c>
      <c r="F13" s="66"/>
      <c r="G13" s="71" t="s">
        <v>35</v>
      </c>
      <c r="H13" s="75">
        <v>32700</v>
      </c>
      <c r="I13" s="73" t="s">
        <v>36</v>
      </c>
      <c r="J13" s="74">
        <v>49200</v>
      </c>
      <c r="K13" s="46">
        <v>0.4</v>
      </c>
    </row>
    <row r="14" spans="1:11" ht="18" customHeight="1">
      <c r="A14" s="76" t="s">
        <v>35</v>
      </c>
      <c r="B14" s="77">
        <v>4920</v>
      </c>
      <c r="C14" s="78" t="s">
        <v>36</v>
      </c>
      <c r="D14" s="79">
        <v>7800</v>
      </c>
      <c r="E14" s="46">
        <v>0.3</v>
      </c>
      <c r="F14" s="66"/>
      <c r="G14" s="76" t="s">
        <v>35</v>
      </c>
      <c r="H14" s="80">
        <v>49200</v>
      </c>
      <c r="I14" s="78" t="s">
        <v>36</v>
      </c>
      <c r="J14" s="79">
        <v>78100</v>
      </c>
      <c r="K14" s="46">
        <v>0.45</v>
      </c>
    </row>
    <row r="15" spans="1:11" ht="18" customHeight="1" thickBot="1">
      <c r="A15" s="81" t="s">
        <v>35</v>
      </c>
      <c r="B15" s="82">
        <v>7800</v>
      </c>
      <c r="C15" s="83"/>
      <c r="D15" s="84"/>
      <c r="E15" s="47">
        <v>0.35</v>
      </c>
      <c r="F15" s="66"/>
      <c r="G15" s="81" t="s">
        <v>35</v>
      </c>
      <c r="H15" s="85">
        <v>78100</v>
      </c>
      <c r="I15" s="86"/>
      <c r="J15" s="84"/>
      <c r="K15" s="47">
        <v>0.5</v>
      </c>
    </row>
    <row r="17" ht="13.5" thickBot="1"/>
    <row r="18" spans="1:11" ht="16.5" customHeight="1" thickBot="1">
      <c r="A18" s="158" t="s">
        <v>13</v>
      </c>
      <c r="B18" s="159"/>
      <c r="C18" s="159"/>
      <c r="D18" s="159"/>
      <c r="E18" s="160"/>
      <c r="F18" s="59"/>
      <c r="G18" s="158" t="s">
        <v>14</v>
      </c>
      <c r="H18" s="159"/>
      <c r="I18" s="159"/>
      <c r="J18" s="159"/>
      <c r="K18" s="160"/>
    </row>
    <row r="19" spans="1:17" ht="39.75" customHeight="1" thickBot="1">
      <c r="A19" s="155" t="s">
        <v>37</v>
      </c>
      <c r="B19" s="156"/>
      <c r="C19" s="156"/>
      <c r="D19" s="157"/>
      <c r="E19" s="18" t="s">
        <v>15</v>
      </c>
      <c r="F19" s="61"/>
      <c r="G19" s="162" t="s">
        <v>38</v>
      </c>
      <c r="H19" s="163"/>
      <c r="I19" s="163"/>
      <c r="J19" s="163"/>
      <c r="K19" s="48" t="s">
        <v>15</v>
      </c>
      <c r="N19" s="87"/>
      <c r="O19" s="87"/>
      <c r="P19" s="87"/>
      <c r="Q19" s="87"/>
    </row>
    <row r="20" spans="1:17" ht="18" customHeight="1">
      <c r="A20" s="67" t="s">
        <v>35</v>
      </c>
      <c r="B20" s="69">
        <v>6800</v>
      </c>
      <c r="C20" s="69" t="s">
        <v>36</v>
      </c>
      <c r="D20" s="88">
        <v>9000</v>
      </c>
      <c r="E20" s="19">
        <v>0.1</v>
      </c>
      <c r="F20" s="66"/>
      <c r="G20" s="89" t="s">
        <v>35</v>
      </c>
      <c r="H20" s="90">
        <v>68000</v>
      </c>
      <c r="I20" s="91" t="s">
        <v>36</v>
      </c>
      <c r="J20" s="92">
        <v>90000</v>
      </c>
      <c r="K20" s="19">
        <v>0.25</v>
      </c>
      <c r="M20" s="93"/>
      <c r="N20" s="87"/>
      <c r="O20" s="94"/>
      <c r="P20" s="87"/>
      <c r="Q20" s="87"/>
    </row>
    <row r="21" spans="1:17" ht="18" customHeight="1">
      <c r="A21" s="76" t="s">
        <v>35</v>
      </c>
      <c r="B21" s="77">
        <v>9000</v>
      </c>
      <c r="C21" s="78" t="s">
        <v>36</v>
      </c>
      <c r="D21" s="92">
        <v>12700</v>
      </c>
      <c r="E21" s="20">
        <v>0.15</v>
      </c>
      <c r="F21" s="66"/>
      <c r="G21" s="71" t="s">
        <v>35</v>
      </c>
      <c r="H21" s="75">
        <v>90000</v>
      </c>
      <c r="I21" s="73" t="s">
        <v>36</v>
      </c>
      <c r="J21" s="92">
        <v>127000</v>
      </c>
      <c r="K21" s="20">
        <v>0.3</v>
      </c>
      <c r="N21" s="87"/>
      <c r="O21" s="95"/>
      <c r="P21" s="87"/>
      <c r="Q21" s="87"/>
    </row>
    <row r="22" spans="1:17" ht="18" customHeight="1">
      <c r="A22" s="71" t="s">
        <v>35</v>
      </c>
      <c r="B22" s="72">
        <v>12700</v>
      </c>
      <c r="C22" s="73" t="s">
        <v>36</v>
      </c>
      <c r="D22" s="92">
        <v>18700</v>
      </c>
      <c r="E22" s="20">
        <v>0.2</v>
      </c>
      <c r="F22" s="66"/>
      <c r="G22" s="76" t="s">
        <v>35</v>
      </c>
      <c r="H22" s="80">
        <v>127000</v>
      </c>
      <c r="I22" s="78" t="s">
        <v>36</v>
      </c>
      <c r="J22" s="92">
        <v>187000</v>
      </c>
      <c r="K22" s="20">
        <v>0.35</v>
      </c>
      <c r="N22" s="87"/>
      <c r="O22" s="95"/>
      <c r="P22" s="87"/>
      <c r="Q22" s="87"/>
    </row>
    <row r="23" spans="1:17" ht="18" customHeight="1">
      <c r="A23" s="76" t="s">
        <v>35</v>
      </c>
      <c r="B23" s="77">
        <v>18700</v>
      </c>
      <c r="C23" s="78" t="s">
        <v>36</v>
      </c>
      <c r="D23" s="92">
        <v>28600</v>
      </c>
      <c r="E23" s="20">
        <v>0.25</v>
      </c>
      <c r="F23" s="66"/>
      <c r="G23" s="71" t="s">
        <v>35</v>
      </c>
      <c r="H23" s="75">
        <v>187000</v>
      </c>
      <c r="I23" s="73" t="s">
        <v>36</v>
      </c>
      <c r="J23" s="92">
        <v>286000</v>
      </c>
      <c r="K23" s="20">
        <v>0.4</v>
      </c>
      <c r="N23" s="87"/>
      <c r="O23" s="95"/>
      <c r="P23" s="87"/>
      <c r="Q23" s="87"/>
    </row>
    <row r="24" spans="1:17" ht="18" customHeight="1">
      <c r="A24" s="71" t="s">
        <v>35</v>
      </c>
      <c r="B24" s="72">
        <v>28600</v>
      </c>
      <c r="C24" s="73" t="s">
        <v>36</v>
      </c>
      <c r="D24" s="92">
        <v>45000</v>
      </c>
      <c r="E24" s="20">
        <v>0.3</v>
      </c>
      <c r="F24" s="66"/>
      <c r="G24" s="76" t="s">
        <v>35</v>
      </c>
      <c r="H24" s="80">
        <v>286000</v>
      </c>
      <c r="I24" s="78" t="s">
        <v>36</v>
      </c>
      <c r="J24" s="92">
        <v>450000</v>
      </c>
      <c r="K24" s="20">
        <v>0.45</v>
      </c>
      <c r="N24" s="87"/>
      <c r="O24" s="95"/>
      <c r="P24" s="87"/>
      <c r="Q24" s="87"/>
    </row>
    <row r="25" spans="1:17" ht="18" customHeight="1" thickBot="1">
      <c r="A25" s="81" t="s">
        <v>35</v>
      </c>
      <c r="B25" s="82">
        <v>45000</v>
      </c>
      <c r="C25" s="96"/>
      <c r="D25" s="97"/>
      <c r="E25" s="21">
        <v>0.35</v>
      </c>
      <c r="F25" s="66"/>
      <c r="G25" s="81" t="s">
        <v>35</v>
      </c>
      <c r="H25" s="85">
        <v>450000</v>
      </c>
      <c r="I25" s="86"/>
      <c r="J25" s="98"/>
      <c r="K25" s="21">
        <v>0.5</v>
      </c>
      <c r="N25" s="87"/>
      <c r="O25" s="95"/>
      <c r="P25" s="87"/>
      <c r="Q25" s="87"/>
    </row>
    <row r="26" spans="1:17" ht="17.25" customHeight="1">
      <c r="A26" s="127" t="s">
        <v>60</v>
      </c>
      <c r="N26" s="87"/>
      <c r="O26" s="87"/>
      <c r="P26" s="87"/>
      <c r="Q26" s="87"/>
    </row>
    <row r="27" spans="1:17" ht="24" customHeight="1">
      <c r="A27" s="164" t="s">
        <v>16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N27" s="87"/>
      <c r="O27" s="87"/>
      <c r="P27" s="87"/>
      <c r="Q27" s="87"/>
    </row>
    <row r="28" ht="15.75" thickBot="1">
      <c r="D28" s="49"/>
    </row>
    <row r="29" spans="1:11" ht="13.5" thickBot="1">
      <c r="A29" s="158" t="s">
        <v>17</v>
      </c>
      <c r="B29" s="159"/>
      <c r="C29" s="159"/>
      <c r="D29" s="159"/>
      <c r="E29" s="160"/>
      <c r="F29" s="59"/>
      <c r="G29" s="158" t="s">
        <v>17</v>
      </c>
      <c r="H29" s="159"/>
      <c r="I29" s="159"/>
      <c r="J29" s="159"/>
      <c r="K29" s="160"/>
    </row>
    <row r="30" spans="1:11" ht="39.75" customHeight="1" thickBot="1">
      <c r="A30" s="165" t="s">
        <v>39</v>
      </c>
      <c r="B30" s="166"/>
      <c r="C30" s="166"/>
      <c r="D30" s="167"/>
      <c r="E30" s="18" t="s">
        <v>15</v>
      </c>
      <c r="F30" s="61"/>
      <c r="G30" s="162" t="s">
        <v>38</v>
      </c>
      <c r="H30" s="163"/>
      <c r="I30" s="163"/>
      <c r="J30" s="163"/>
      <c r="K30" s="18" t="s">
        <v>15</v>
      </c>
    </row>
    <row r="31" spans="1:11" ht="12.75">
      <c r="A31" s="99" t="s">
        <v>35</v>
      </c>
      <c r="B31" s="69">
        <v>6000</v>
      </c>
      <c r="C31" s="100" t="s">
        <v>36</v>
      </c>
      <c r="D31" s="70">
        <v>7450</v>
      </c>
      <c r="E31" s="19">
        <v>0.1</v>
      </c>
      <c r="F31" s="66"/>
      <c r="G31" s="76" t="s">
        <v>35</v>
      </c>
      <c r="H31" s="91">
        <v>29000</v>
      </c>
      <c r="I31" s="78" t="s">
        <v>36</v>
      </c>
      <c r="J31" s="92">
        <v>35900</v>
      </c>
      <c r="K31" s="19">
        <v>0.1</v>
      </c>
    </row>
    <row r="32" spans="1:11" ht="12.75">
      <c r="A32" s="101" t="s">
        <v>35</v>
      </c>
      <c r="B32" s="72">
        <v>7450</v>
      </c>
      <c r="C32" s="73" t="s">
        <v>36</v>
      </c>
      <c r="D32" s="74">
        <v>11300</v>
      </c>
      <c r="E32" s="20">
        <v>0.15</v>
      </c>
      <c r="F32" s="66"/>
      <c r="G32" s="71" t="s">
        <v>35</v>
      </c>
      <c r="H32" s="75">
        <v>35900</v>
      </c>
      <c r="I32" s="73" t="s">
        <v>36</v>
      </c>
      <c r="J32" s="92">
        <v>55200</v>
      </c>
      <c r="K32" s="20">
        <v>0.15</v>
      </c>
    </row>
    <row r="33" spans="1:11" ht="13.5" thickBot="1">
      <c r="A33" s="102" t="s">
        <v>35</v>
      </c>
      <c r="B33" s="82">
        <v>11300</v>
      </c>
      <c r="C33" s="96"/>
      <c r="D33" s="84"/>
      <c r="E33" s="21">
        <v>0.2</v>
      </c>
      <c r="F33" s="66"/>
      <c r="G33" s="103" t="s">
        <v>35</v>
      </c>
      <c r="H33" s="104">
        <v>55200</v>
      </c>
      <c r="I33" s="105"/>
      <c r="J33" s="106"/>
      <c r="K33" s="21">
        <v>0.2</v>
      </c>
    </row>
    <row r="34" spans="1:10" ht="15">
      <c r="A34" s="128" t="s">
        <v>62</v>
      </c>
      <c r="D34" s="49"/>
      <c r="G34" s="107"/>
      <c r="H34" s="108"/>
      <c r="I34" s="87"/>
      <c r="J34" s="87"/>
    </row>
    <row r="35" spans="4:7" ht="15">
      <c r="D35" s="49"/>
      <c r="G35" s="109"/>
    </row>
    <row r="36" ht="12.75">
      <c r="G36" s="109"/>
    </row>
  </sheetData>
  <sheetProtection/>
  <mergeCells count="14">
    <mergeCell ref="A30:D30"/>
    <mergeCell ref="G18:K18"/>
    <mergeCell ref="G19:J19"/>
    <mergeCell ref="A18:E18"/>
    <mergeCell ref="A19:D19"/>
    <mergeCell ref="A8:E8"/>
    <mergeCell ref="G8:K8"/>
    <mergeCell ref="G9:J9"/>
    <mergeCell ref="A6:K6"/>
    <mergeCell ref="G30:J30"/>
    <mergeCell ref="G29:K29"/>
    <mergeCell ref="A27:K27"/>
    <mergeCell ref="A9:D9"/>
    <mergeCell ref="A29:E29"/>
  </mergeCells>
  <printOptions/>
  <pageMargins left="0.74" right="0.55" top="0.4" bottom="0.33" header="0.3" footer="0.2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Q33"/>
  <sheetViews>
    <sheetView zoomScalePageLayoutView="0" workbookViewId="0" topLeftCell="A16">
      <selection activeCell="A31" sqref="A31"/>
    </sheetView>
  </sheetViews>
  <sheetFormatPr defaultColWidth="9.00390625" defaultRowHeight="12.75"/>
  <cols>
    <col min="1" max="1" width="3.00390625" style="45" customWidth="1"/>
    <col min="2" max="2" width="9.00390625" style="45" customWidth="1"/>
    <col min="3" max="3" width="4.25390625" style="56" customWidth="1"/>
    <col min="4" max="4" width="19.125" style="45" customWidth="1"/>
    <col min="5" max="5" width="10.00390625" style="45" customWidth="1"/>
    <col min="6" max="6" width="7.375" style="45" customWidth="1"/>
    <col min="7" max="7" width="4.00390625" style="45" customWidth="1"/>
    <col min="8" max="8" width="9.25390625" style="57" customWidth="1"/>
    <col min="9" max="9" width="4.25390625" style="45" customWidth="1"/>
    <col min="10" max="10" width="20.625" style="45" customWidth="1"/>
    <col min="11" max="11" width="10.25390625" style="45" customWidth="1"/>
    <col min="12" max="12" width="9.125" style="45" customWidth="1"/>
    <col min="13" max="13" width="10.00390625" style="45" customWidth="1"/>
    <col min="14" max="15" width="9.125" style="45" customWidth="1"/>
    <col min="16" max="16" width="12.75390625" style="45" bestFit="1" customWidth="1"/>
    <col min="17" max="16384" width="9.125" style="45" customWidth="1"/>
  </cols>
  <sheetData>
    <row r="1" ht="12.75">
      <c r="M1" s="58" t="s">
        <v>29</v>
      </c>
    </row>
    <row r="2" spans="1:11" ht="12.75" customHeight="1">
      <c r="A2" s="161" t="s">
        <v>59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ht="9.75" customHeight="1" thickBot="1">
      <c r="D3" s="49"/>
    </row>
    <row r="4" spans="1:11" ht="15" customHeight="1" thickBot="1">
      <c r="A4" s="158" t="s">
        <v>13</v>
      </c>
      <c r="B4" s="159"/>
      <c r="C4" s="159"/>
      <c r="D4" s="159"/>
      <c r="E4" s="160"/>
      <c r="F4" s="59"/>
      <c r="G4" s="158" t="s">
        <v>14</v>
      </c>
      <c r="H4" s="159"/>
      <c r="I4" s="159"/>
      <c r="J4" s="159"/>
      <c r="K4" s="160"/>
    </row>
    <row r="5" spans="1:13" ht="32.25" customHeight="1" thickBot="1">
      <c r="A5" s="155" t="s">
        <v>34</v>
      </c>
      <c r="B5" s="156"/>
      <c r="C5" s="156"/>
      <c r="D5" s="157"/>
      <c r="E5" s="60" t="s">
        <v>15</v>
      </c>
      <c r="F5" s="61"/>
      <c r="G5" s="155" t="s">
        <v>34</v>
      </c>
      <c r="H5" s="156"/>
      <c r="I5" s="156"/>
      <c r="J5" s="157"/>
      <c r="K5" s="48" t="s">
        <v>15</v>
      </c>
      <c r="M5" s="62"/>
    </row>
    <row r="6" spans="1:11" ht="18" customHeight="1">
      <c r="A6" s="63" t="s">
        <v>35</v>
      </c>
      <c r="B6" s="64">
        <v>1160</v>
      </c>
      <c r="C6" s="64" t="s">
        <v>36</v>
      </c>
      <c r="D6" s="65">
        <v>1550</v>
      </c>
      <c r="E6" s="44">
        <v>0.1</v>
      </c>
      <c r="F6" s="66"/>
      <c r="G6" s="67" t="s">
        <v>35</v>
      </c>
      <c r="H6" s="68">
        <v>11660</v>
      </c>
      <c r="I6" s="69" t="s">
        <v>36</v>
      </c>
      <c r="J6" s="70">
        <v>15500</v>
      </c>
      <c r="K6" s="44">
        <v>0.25</v>
      </c>
    </row>
    <row r="7" spans="1:11" ht="18" customHeight="1">
      <c r="A7" s="71" t="s">
        <v>35</v>
      </c>
      <c r="B7" s="72">
        <f>D6</f>
        <v>1550</v>
      </c>
      <c r="C7" s="73" t="s">
        <v>36</v>
      </c>
      <c r="D7" s="74">
        <v>2180</v>
      </c>
      <c r="E7" s="46">
        <v>0.15</v>
      </c>
      <c r="F7" s="66"/>
      <c r="G7" s="71" t="s">
        <v>35</v>
      </c>
      <c r="H7" s="75">
        <v>15500</v>
      </c>
      <c r="I7" s="73" t="s">
        <v>36</v>
      </c>
      <c r="J7" s="74">
        <v>21800</v>
      </c>
      <c r="K7" s="46">
        <v>0.3</v>
      </c>
    </row>
    <row r="8" spans="1:11" ht="18" customHeight="1">
      <c r="A8" s="76" t="s">
        <v>35</v>
      </c>
      <c r="B8" s="77">
        <f>D7</f>
        <v>2180</v>
      </c>
      <c r="C8" s="78" t="s">
        <v>36</v>
      </c>
      <c r="D8" s="79">
        <v>3270</v>
      </c>
      <c r="E8" s="46">
        <v>0.2</v>
      </c>
      <c r="F8" s="66"/>
      <c r="G8" s="76" t="s">
        <v>35</v>
      </c>
      <c r="H8" s="80">
        <v>21800</v>
      </c>
      <c r="I8" s="78" t="s">
        <v>36</v>
      </c>
      <c r="J8" s="79">
        <v>32700</v>
      </c>
      <c r="K8" s="46">
        <v>0.35</v>
      </c>
    </row>
    <row r="9" spans="1:11" ht="18" customHeight="1">
      <c r="A9" s="71" t="s">
        <v>35</v>
      </c>
      <c r="B9" s="72">
        <f>D8</f>
        <v>3270</v>
      </c>
      <c r="C9" s="73" t="s">
        <v>36</v>
      </c>
      <c r="D9" s="74">
        <v>4920</v>
      </c>
      <c r="E9" s="46">
        <v>0.25</v>
      </c>
      <c r="F9" s="66"/>
      <c r="G9" s="71" t="s">
        <v>35</v>
      </c>
      <c r="H9" s="75">
        <v>32700</v>
      </c>
      <c r="I9" s="73" t="s">
        <v>36</v>
      </c>
      <c r="J9" s="74">
        <v>49200</v>
      </c>
      <c r="K9" s="46">
        <v>0.4</v>
      </c>
    </row>
    <row r="10" spans="1:11" ht="18" customHeight="1">
      <c r="A10" s="76" t="s">
        <v>35</v>
      </c>
      <c r="B10" s="77">
        <f>D9</f>
        <v>4920</v>
      </c>
      <c r="C10" s="78" t="s">
        <v>36</v>
      </c>
      <c r="D10" s="79">
        <v>7800</v>
      </c>
      <c r="E10" s="46">
        <v>0.3</v>
      </c>
      <c r="F10" s="66"/>
      <c r="G10" s="76" t="s">
        <v>35</v>
      </c>
      <c r="H10" s="80">
        <v>49200</v>
      </c>
      <c r="I10" s="78" t="s">
        <v>36</v>
      </c>
      <c r="J10" s="79">
        <v>78100</v>
      </c>
      <c r="K10" s="46">
        <v>0.45</v>
      </c>
    </row>
    <row r="11" spans="1:11" ht="18" customHeight="1" thickBot="1">
      <c r="A11" s="81" t="s">
        <v>35</v>
      </c>
      <c r="B11" s="82">
        <f>D10</f>
        <v>7800</v>
      </c>
      <c r="C11" s="83"/>
      <c r="D11" s="84"/>
      <c r="E11" s="47">
        <v>0.35</v>
      </c>
      <c r="F11" s="66"/>
      <c r="G11" s="81" t="s">
        <v>35</v>
      </c>
      <c r="H11" s="85">
        <v>78100</v>
      </c>
      <c r="I11" s="86"/>
      <c r="J11" s="84"/>
      <c r="K11" s="47">
        <v>0.5</v>
      </c>
    </row>
    <row r="13" ht="13.5" thickBot="1"/>
    <row r="14" spans="1:11" ht="16.5" customHeight="1" thickBot="1">
      <c r="A14" s="158" t="s">
        <v>13</v>
      </c>
      <c r="B14" s="159"/>
      <c r="C14" s="159"/>
      <c r="D14" s="159"/>
      <c r="E14" s="160"/>
      <c r="F14" s="59"/>
      <c r="G14" s="158" t="s">
        <v>14</v>
      </c>
      <c r="H14" s="159"/>
      <c r="I14" s="159"/>
      <c r="J14" s="159"/>
      <c r="K14" s="160"/>
    </row>
    <row r="15" spans="1:17" s="110" customFormat="1" ht="33.75" customHeight="1" thickBot="1">
      <c r="A15" s="171" t="s">
        <v>42</v>
      </c>
      <c r="B15" s="172"/>
      <c r="C15" s="172"/>
      <c r="D15" s="173"/>
      <c r="E15" s="18" t="s">
        <v>15</v>
      </c>
      <c r="F15" s="61"/>
      <c r="G15" s="168" t="s">
        <v>42</v>
      </c>
      <c r="H15" s="169"/>
      <c r="I15" s="169"/>
      <c r="J15" s="170"/>
      <c r="K15" s="48" t="s">
        <v>15</v>
      </c>
      <c r="N15" s="111"/>
      <c r="O15" s="111"/>
      <c r="P15" s="111"/>
      <c r="Q15" s="111"/>
    </row>
    <row r="16" spans="1:17" ht="18" customHeight="1">
      <c r="A16" s="67" t="s">
        <v>35</v>
      </c>
      <c r="B16" s="69">
        <f>ROUNDDOWN(6200*1.1,-2)/10</f>
        <v>680</v>
      </c>
      <c r="C16" s="69" t="s">
        <v>36</v>
      </c>
      <c r="D16" s="88">
        <f>ROUNDDOWN(8200*1.1,-2)/10</f>
        <v>900</v>
      </c>
      <c r="E16" s="19">
        <v>0.1</v>
      </c>
      <c r="F16" s="66"/>
      <c r="G16" s="89" t="s">
        <v>35</v>
      </c>
      <c r="H16" s="90">
        <f>ROUNDDOWN(62000*1.1,-3)/10</f>
        <v>6800</v>
      </c>
      <c r="I16" s="91" t="s">
        <v>36</v>
      </c>
      <c r="J16" s="92">
        <f>ROUNDDOWN(82000*1.1,-3)/10</f>
        <v>9000</v>
      </c>
      <c r="K16" s="19">
        <v>0.25</v>
      </c>
      <c r="M16" s="93"/>
      <c r="N16" s="87"/>
      <c r="O16" s="94"/>
      <c r="P16" s="87"/>
      <c r="Q16" s="87"/>
    </row>
    <row r="17" spans="1:17" ht="18" customHeight="1">
      <c r="A17" s="76" t="s">
        <v>35</v>
      </c>
      <c r="B17" s="77">
        <f>D16</f>
        <v>900</v>
      </c>
      <c r="C17" s="78" t="s">
        <v>36</v>
      </c>
      <c r="D17" s="92">
        <f>ROUNDUP(11500*1.1,-2)/10</f>
        <v>1270</v>
      </c>
      <c r="E17" s="20">
        <v>0.15</v>
      </c>
      <c r="F17" s="66"/>
      <c r="G17" s="71" t="s">
        <v>35</v>
      </c>
      <c r="H17" s="75">
        <f>J16</f>
        <v>9000</v>
      </c>
      <c r="I17" s="73" t="s">
        <v>36</v>
      </c>
      <c r="J17" s="92">
        <f>ROUNDUP(115000*1.1,-3)/10</f>
        <v>12700</v>
      </c>
      <c r="K17" s="20">
        <v>0.3</v>
      </c>
      <c r="N17" s="87"/>
      <c r="O17" s="95"/>
      <c r="P17" s="87"/>
      <c r="Q17" s="87"/>
    </row>
    <row r="18" spans="1:17" ht="18" customHeight="1">
      <c r="A18" s="71" t="s">
        <v>35</v>
      </c>
      <c r="B18" s="72">
        <f>D17</f>
        <v>1270</v>
      </c>
      <c r="C18" s="73" t="s">
        <v>36</v>
      </c>
      <c r="D18" s="92">
        <f>ROUNDUP(17000*1.1,-2)/10</f>
        <v>1870</v>
      </c>
      <c r="E18" s="20">
        <v>0.2</v>
      </c>
      <c r="F18" s="66"/>
      <c r="G18" s="76" t="s">
        <v>35</v>
      </c>
      <c r="H18" s="80">
        <f>J17</f>
        <v>12700</v>
      </c>
      <c r="I18" s="78" t="s">
        <v>36</v>
      </c>
      <c r="J18" s="92">
        <f>ROUNDUP(170000*1.1,-2)/10</f>
        <v>18700</v>
      </c>
      <c r="K18" s="20">
        <v>0.35</v>
      </c>
      <c r="N18" s="87"/>
      <c r="O18" s="95"/>
      <c r="P18" s="87"/>
      <c r="Q18" s="87"/>
    </row>
    <row r="19" spans="1:17" ht="18" customHeight="1">
      <c r="A19" s="76" t="s">
        <v>35</v>
      </c>
      <c r="B19" s="77">
        <f>D18</f>
        <v>1870</v>
      </c>
      <c r="C19" s="78" t="s">
        <v>36</v>
      </c>
      <c r="D19" s="92">
        <f>ROUNDUP(26000*1.1,-2)/10</f>
        <v>2860</v>
      </c>
      <c r="E19" s="20">
        <v>0.25</v>
      </c>
      <c r="F19" s="66"/>
      <c r="G19" s="71" t="s">
        <v>35</v>
      </c>
      <c r="H19" s="75">
        <f>J18</f>
        <v>18700</v>
      </c>
      <c r="I19" s="73" t="s">
        <v>36</v>
      </c>
      <c r="J19" s="92">
        <f>ROUNDUP(260000*1.1,-2)/10</f>
        <v>28600</v>
      </c>
      <c r="K19" s="20">
        <v>0.4</v>
      </c>
      <c r="N19" s="87"/>
      <c r="O19" s="95"/>
      <c r="P19" s="87"/>
      <c r="Q19" s="87"/>
    </row>
    <row r="20" spans="1:17" ht="18" customHeight="1">
      <c r="A20" s="71" t="s">
        <v>35</v>
      </c>
      <c r="B20" s="72">
        <f>D19</f>
        <v>2860</v>
      </c>
      <c r="C20" s="73" t="s">
        <v>36</v>
      </c>
      <c r="D20" s="92">
        <f>ROUNDUP(40500*1.1,-3)/10</f>
        <v>4500</v>
      </c>
      <c r="E20" s="20">
        <v>0.3</v>
      </c>
      <c r="F20" s="66"/>
      <c r="G20" s="76" t="s">
        <v>35</v>
      </c>
      <c r="H20" s="80">
        <f>J19</f>
        <v>28600</v>
      </c>
      <c r="I20" s="78" t="s">
        <v>36</v>
      </c>
      <c r="J20" s="92">
        <f>ROUNDUP(405000*1.1,-4)/10</f>
        <v>45000</v>
      </c>
      <c r="K20" s="20">
        <v>0.45</v>
      </c>
      <c r="N20" s="87"/>
      <c r="O20" s="95"/>
      <c r="P20" s="87"/>
      <c r="Q20" s="87"/>
    </row>
    <row r="21" spans="1:17" ht="18" customHeight="1" thickBot="1">
      <c r="A21" s="81" t="s">
        <v>35</v>
      </c>
      <c r="B21" s="82">
        <f>D20</f>
        <v>4500</v>
      </c>
      <c r="C21" s="96"/>
      <c r="D21" s="97"/>
      <c r="E21" s="21">
        <v>0.35</v>
      </c>
      <c r="F21" s="66"/>
      <c r="G21" s="81" t="s">
        <v>35</v>
      </c>
      <c r="H21" s="85">
        <f>J20</f>
        <v>45000</v>
      </c>
      <c r="I21" s="86"/>
      <c r="J21" s="98"/>
      <c r="K21" s="21">
        <v>0.5</v>
      </c>
      <c r="N21" s="87"/>
      <c r="O21" s="95"/>
      <c r="P21" s="87"/>
      <c r="Q21" s="87"/>
    </row>
    <row r="22" spans="1:17" ht="18" customHeight="1">
      <c r="A22" s="127" t="s">
        <v>60</v>
      </c>
      <c r="B22" s="77"/>
      <c r="C22" s="78"/>
      <c r="D22" s="125"/>
      <c r="E22" s="66"/>
      <c r="F22" s="66"/>
      <c r="G22" s="107"/>
      <c r="H22" s="80"/>
      <c r="I22" s="87"/>
      <c r="J22" s="126"/>
      <c r="K22" s="66"/>
      <c r="N22" s="87"/>
      <c r="O22" s="95"/>
      <c r="P22" s="87"/>
      <c r="Q22" s="87"/>
    </row>
    <row r="23" spans="14:17" ht="13.5" customHeight="1">
      <c r="N23" s="87"/>
      <c r="O23" s="87"/>
      <c r="P23" s="87"/>
      <c r="Q23" s="87"/>
    </row>
    <row r="24" spans="1:17" ht="15">
      <c r="A24" s="164" t="s">
        <v>61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N24" s="87"/>
      <c r="O24" s="87"/>
      <c r="P24" s="87"/>
      <c r="Q24" s="87"/>
    </row>
    <row r="25" ht="15.75" thickBot="1">
      <c r="D25" s="49"/>
    </row>
    <row r="26" spans="1:11" ht="13.5" thickBot="1">
      <c r="A26" s="158" t="s">
        <v>17</v>
      </c>
      <c r="B26" s="159"/>
      <c r="C26" s="159"/>
      <c r="D26" s="159"/>
      <c r="E26" s="160"/>
      <c r="F26" s="59"/>
      <c r="G26" s="158" t="s">
        <v>17</v>
      </c>
      <c r="H26" s="159"/>
      <c r="I26" s="159"/>
      <c r="J26" s="159"/>
      <c r="K26" s="160"/>
    </row>
    <row r="27" spans="1:11" ht="39.75" customHeight="1" thickBot="1">
      <c r="A27" s="165" t="s">
        <v>43</v>
      </c>
      <c r="B27" s="166"/>
      <c r="C27" s="166"/>
      <c r="D27" s="167"/>
      <c r="E27" s="18" t="s">
        <v>15</v>
      </c>
      <c r="F27" s="61"/>
      <c r="G27" s="162" t="s">
        <v>44</v>
      </c>
      <c r="H27" s="163"/>
      <c r="I27" s="163"/>
      <c r="J27" s="163"/>
      <c r="K27" s="18" t="s">
        <v>15</v>
      </c>
    </row>
    <row r="28" spans="1:11" ht="12.75">
      <c r="A28" s="99" t="s">
        <v>35</v>
      </c>
      <c r="B28" s="69">
        <v>6000</v>
      </c>
      <c r="C28" s="100" t="s">
        <v>36</v>
      </c>
      <c r="D28" s="70">
        <v>7450</v>
      </c>
      <c r="E28" s="19">
        <v>0.1</v>
      </c>
      <c r="F28" s="66"/>
      <c r="G28" s="76" t="s">
        <v>35</v>
      </c>
      <c r="H28" s="91">
        <f>ROUNDUP(26000*1.1,-3)/10</f>
        <v>2900</v>
      </c>
      <c r="I28" s="78" t="s">
        <v>36</v>
      </c>
      <c r="J28" s="92">
        <f>ROUNDUP(32600*1.1,-2)/10</f>
        <v>3590</v>
      </c>
      <c r="K28" s="19">
        <v>0.1</v>
      </c>
    </row>
    <row r="29" spans="1:11" ht="12.75">
      <c r="A29" s="101" t="s">
        <v>35</v>
      </c>
      <c r="B29" s="72">
        <f>D28</f>
        <v>7450</v>
      </c>
      <c r="C29" s="73" t="s">
        <v>36</v>
      </c>
      <c r="D29" s="74">
        <v>11300</v>
      </c>
      <c r="E29" s="20">
        <v>0.15</v>
      </c>
      <c r="F29" s="66"/>
      <c r="G29" s="71" t="s">
        <v>35</v>
      </c>
      <c r="H29" s="75">
        <f>J28</f>
        <v>3590</v>
      </c>
      <c r="I29" s="73" t="s">
        <v>36</v>
      </c>
      <c r="J29" s="92">
        <f>ROUNDDOWN(50200*1.1,-2)/10</f>
        <v>5520</v>
      </c>
      <c r="K29" s="20">
        <v>0.15</v>
      </c>
    </row>
    <row r="30" spans="1:11" ht="13.5" thickBot="1">
      <c r="A30" s="102" t="s">
        <v>35</v>
      </c>
      <c r="B30" s="82">
        <f>D29</f>
        <v>11300</v>
      </c>
      <c r="C30" s="96"/>
      <c r="D30" s="84"/>
      <c r="E30" s="21">
        <v>0.2</v>
      </c>
      <c r="F30" s="66"/>
      <c r="G30" s="103" t="s">
        <v>35</v>
      </c>
      <c r="H30" s="104">
        <f>J29</f>
        <v>5520</v>
      </c>
      <c r="I30" s="105"/>
      <c r="J30" s="106"/>
      <c r="K30" s="21">
        <v>0.2</v>
      </c>
    </row>
    <row r="31" spans="1:10" ht="25.5" customHeight="1">
      <c r="A31" s="128" t="s">
        <v>62</v>
      </c>
      <c r="D31" s="49"/>
      <c r="G31" s="107"/>
      <c r="H31" s="108"/>
      <c r="I31" s="87"/>
      <c r="J31" s="87"/>
    </row>
    <row r="32" spans="4:7" ht="15">
      <c r="D32" s="49"/>
      <c r="G32" s="109"/>
    </row>
    <row r="33" ht="12.75">
      <c r="G33" s="109"/>
    </row>
  </sheetData>
  <sheetProtection/>
  <mergeCells count="14">
    <mergeCell ref="A2:K2"/>
    <mergeCell ref="G27:J27"/>
    <mergeCell ref="G26:K26"/>
    <mergeCell ref="A24:K24"/>
    <mergeCell ref="A5:D5"/>
    <mergeCell ref="A26:E26"/>
    <mergeCell ref="A27:D27"/>
    <mergeCell ref="G14:K14"/>
    <mergeCell ref="G15:J15"/>
    <mergeCell ref="A14:E14"/>
    <mergeCell ref="A15:D15"/>
    <mergeCell ref="A4:E4"/>
    <mergeCell ref="G4:K4"/>
    <mergeCell ref="G5:J5"/>
  </mergeCells>
  <printOptions/>
  <pageMargins left="1.23" right="0.55" top="0.4" bottom="0.28" header="0.3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</dc:creator>
  <cp:keywords/>
  <dc:description/>
  <cp:lastModifiedBy>Администратор</cp:lastModifiedBy>
  <cp:lastPrinted>2016-06-13T12:10:32Z</cp:lastPrinted>
  <dcterms:created xsi:type="dcterms:W3CDTF">2011-02-17T12:09:35Z</dcterms:created>
  <dcterms:modified xsi:type="dcterms:W3CDTF">2016-06-29T19:42:52Z</dcterms:modified>
  <cp:category/>
  <cp:version/>
  <cp:contentType/>
  <cp:contentStatus/>
</cp:coreProperties>
</file>